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paflowsystem-my.sharepoint.com/personal/gg_gpa_se/Documents/Desktop/"/>
    </mc:Choice>
  </mc:AlternateContent>
  <bookViews>
    <workbookView xWindow="0" yWindow="0" windowWidth="20460" windowHeight="13335"/>
  </bookViews>
  <sheets>
    <sheet name="Svetsparametrar" sheetId="1" r:id="rId1"/>
  </sheets>
  <calcPr calcId="171027"/>
</workbook>
</file>

<file path=xl/calcChain.xml><?xml version="1.0" encoding="utf-8"?>
<calcChain xmlns="http://schemas.openxmlformats.org/spreadsheetml/2006/main">
  <c r="I11" i="1" l="1"/>
  <c r="I15" i="1"/>
  <c r="I10" i="1"/>
  <c r="I9" i="1"/>
  <c r="I8" i="1"/>
  <c r="I14" i="1" s="1"/>
  <c r="D5" i="1"/>
  <c r="H15" i="1"/>
  <c r="H13" i="1"/>
  <c r="H12" i="1"/>
  <c r="H11" i="1"/>
  <c r="H10" i="1"/>
  <c r="H9" i="1"/>
  <c r="G15" i="1"/>
  <c r="G13" i="1"/>
  <c r="G12" i="1"/>
  <c r="G11" i="1"/>
  <c r="G10" i="1"/>
  <c r="G9" i="1"/>
  <c r="G8" i="1"/>
  <c r="G14" i="1" s="1"/>
  <c r="H8" i="1"/>
  <c r="H14" i="1" s="1"/>
  <c r="F15" i="1"/>
  <c r="F13" i="1"/>
  <c r="F12" i="1"/>
  <c r="F11" i="1"/>
  <c r="F10" i="1"/>
  <c r="F9" i="1"/>
  <c r="F8" i="1"/>
  <c r="F14" i="1" s="1"/>
</calcChain>
</file>

<file path=xl/sharedStrings.xml><?xml version="1.0" encoding="utf-8"?>
<sst xmlns="http://schemas.openxmlformats.org/spreadsheetml/2006/main" count="23" uniqueCount="22">
  <si>
    <t>PE100</t>
  </si>
  <si>
    <t>PP</t>
  </si>
  <si>
    <t>PVDF</t>
  </si>
  <si>
    <t>Godstjocklek</t>
  </si>
  <si>
    <t>Parametrar för stumsvetsning enligt DVS 2207</t>
  </si>
  <si>
    <t>SDR</t>
  </si>
  <si>
    <t>1 bar = 1 kg/cm2</t>
  </si>
  <si>
    <t>Detta dokument är framtaget av GPA Flowsystem AB och får inte ändras eller kopieras utan medgivande!</t>
  </si>
  <si>
    <t>För att beräkna svetstrycket i bar, skall svetskraften först delas med 10 och sedan delas med maskinens totala cylinderarea uttryckt i cm2. Detta gäller för hydraulmaskiner.</t>
  </si>
  <si>
    <t>Ytterdiameter</t>
  </si>
  <si>
    <t>10 N = 1 kg</t>
  </si>
  <si>
    <t>scanna QR-koden med din smartphone!</t>
  </si>
  <si>
    <t>ECTFE</t>
  </si>
  <si>
    <t xml:space="preserve">Filminstruktion för stumsvetsning, </t>
  </si>
  <si>
    <t xml:space="preserve">Svetstemperatur  </t>
  </si>
  <si>
    <t xml:space="preserve">Svetskraft  </t>
  </si>
  <si>
    <t xml:space="preserve">Vulsthöjd  </t>
  </si>
  <si>
    <t xml:space="preserve">Max uppvärmningskraft  </t>
  </si>
  <si>
    <t xml:space="preserve">Uppvärmningstid  </t>
  </si>
  <si>
    <t xml:space="preserve">Omställningstid  </t>
  </si>
  <si>
    <t xml:space="preserve">Tid för tryckuppbyggnad  </t>
  </si>
  <si>
    <t xml:space="preserve">Kyltid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</si>
</sst>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7" formatCode="#,##0&quot; N&quot;"/>
    <numFmt numFmtId="168" formatCode="#,##0&quot; s&quot;"/>
    <numFmt numFmtId="169" formatCode="#,##0&quot;°C&quot;"/>
    <numFmt numFmtId="170" formatCode="#,##0&quot; mm&quot;"/>
    <numFmt numFmtId="171" formatCode="#,##0&quot; min&quot;"/>
  </numFmts>
  <fonts count="8" x14ac:knownFonts="1">
    <font>
      <sz val="11"/>
      <color theme="1"/>
      <name val="Calibri"/>
      <family val="2"/>
      <scheme val="minor"/>
    </font>
    <font>
      <sz val="2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0A5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1" fillId="2" borderId="0" xfId="0" applyFont="1" applyFill="1" applyProtection="1"/>
    <xf numFmtId="0" fontId="2" fillId="2" borderId="0" xfId="0" applyFont="1" applyFill="1" applyBorder="1" applyProtection="1"/>
    <xf numFmtId="0" fontId="3" fillId="2" borderId="0" xfId="0" applyFont="1" applyFill="1" applyAlignment="1" applyProtection="1">
      <alignment vertical="top" wrapText="1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vertical="top" wrapText="1"/>
    </xf>
    <xf numFmtId="0" fontId="4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6" fillId="2" borderId="0" xfId="0" applyFont="1" applyFill="1" applyProtection="1"/>
    <xf numFmtId="0" fontId="5" fillId="2" borderId="0" xfId="0" applyFont="1" applyFill="1" applyBorder="1" applyAlignment="1" applyProtection="1">
      <alignment horizontal="right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68" fontId="4" fillId="3" borderId="2" xfId="0" applyNumberFormat="1" applyFont="1" applyFill="1" applyBorder="1" applyAlignment="1" applyProtection="1">
      <alignment horizontal="center" vertical="center"/>
    </xf>
    <xf numFmtId="169" fontId="4" fillId="3" borderId="2" xfId="0" applyNumberFormat="1" applyFont="1" applyFill="1" applyBorder="1" applyAlignment="1" applyProtection="1">
      <alignment horizontal="center" vertical="center"/>
    </xf>
    <xf numFmtId="170" fontId="4" fillId="3" borderId="2" xfId="0" applyNumberFormat="1" applyFont="1" applyFill="1" applyBorder="1" applyAlignment="1" applyProtection="1">
      <alignment horizontal="center" vertical="center"/>
    </xf>
    <xf numFmtId="171" fontId="4" fillId="3" borderId="2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15</xdr:row>
      <xdr:rowOff>76199</xdr:rowOff>
    </xdr:from>
    <xdr:to>
      <xdr:col>1</xdr:col>
      <xdr:colOff>1343024</xdr:colOff>
      <xdr:row>22</xdr:row>
      <xdr:rowOff>133349</xdr:rowOff>
    </xdr:to>
    <xdr:pic>
      <xdr:nvPicPr>
        <xdr:cNvPr id="3" name="Bildobjekt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4591049"/>
          <a:ext cx="1323975" cy="1323975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19</xdr:row>
      <xdr:rowOff>121150</xdr:rowOff>
    </xdr:from>
    <xdr:to>
      <xdr:col>8</xdr:col>
      <xdr:colOff>790575</xdr:colOff>
      <xdr:row>23</xdr:row>
      <xdr:rowOff>152400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5369425"/>
          <a:ext cx="1333500" cy="75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B5" sqref="B5"/>
    </sheetView>
  </sheetViews>
  <sheetFormatPr defaultColWidth="9.125" defaultRowHeight="14.25" zeroHeight="1" x14ac:dyDescent="0.2"/>
  <cols>
    <col min="1" max="1" width="3.375" style="1" customWidth="1"/>
    <col min="2" max="3" width="19.25" style="1" customWidth="1"/>
    <col min="4" max="4" width="5.875" style="1" bestFit="1" customWidth="1"/>
    <col min="5" max="5" width="32.75" style="2" bestFit="1" customWidth="1"/>
    <col min="6" max="9" width="10.625" style="1" customWidth="1"/>
    <col min="10" max="10" width="3.5" style="1" customWidth="1"/>
    <col min="11" max="256" width="0" style="1" hidden="1" customWidth="1"/>
    <col min="257" max="16384" width="9.125" style="1"/>
  </cols>
  <sheetData>
    <row r="1" spans="1:10" x14ac:dyDescent="0.2">
      <c r="A1" s="3"/>
      <c r="B1" s="3"/>
      <c r="C1" s="3"/>
      <c r="D1" s="3"/>
      <c r="E1" s="4"/>
      <c r="F1" s="3"/>
      <c r="G1" s="3"/>
      <c r="H1" s="3"/>
      <c r="I1" s="3"/>
      <c r="J1" s="3"/>
    </row>
    <row r="2" spans="1:10" ht="43.5" customHeight="1" x14ac:dyDescent="0.45">
      <c r="A2" s="3"/>
      <c r="B2" s="5" t="s">
        <v>4</v>
      </c>
      <c r="C2" s="3"/>
      <c r="D2" s="3"/>
      <c r="E2" s="4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4"/>
      <c r="F3" s="3"/>
      <c r="G3" s="3"/>
      <c r="H3" s="3"/>
      <c r="I3" s="3"/>
      <c r="J3" s="3"/>
    </row>
    <row r="4" spans="1:10" ht="15.75" x14ac:dyDescent="0.25">
      <c r="A4" s="3"/>
      <c r="B4" s="13" t="s">
        <v>9</v>
      </c>
      <c r="C4" s="13" t="s">
        <v>3</v>
      </c>
      <c r="D4" s="11" t="s">
        <v>5</v>
      </c>
      <c r="E4" s="4"/>
      <c r="F4" s="3"/>
      <c r="G4" s="3"/>
      <c r="H4" s="3"/>
      <c r="I4" s="3"/>
      <c r="J4" s="3"/>
    </row>
    <row r="5" spans="1:10" ht="15.75" x14ac:dyDescent="0.25">
      <c r="A5" s="3"/>
      <c r="B5" s="22">
        <v>50</v>
      </c>
      <c r="C5" s="22">
        <v>2.9</v>
      </c>
      <c r="D5" s="14">
        <f>B5/C5</f>
        <v>17.241379310344829</v>
      </c>
      <c r="E5" s="4"/>
      <c r="F5" s="3"/>
      <c r="G5" s="3"/>
      <c r="H5" s="3"/>
      <c r="I5" s="6"/>
      <c r="J5" s="3"/>
    </row>
    <row r="6" spans="1:10" ht="16.5" thickBot="1" x14ac:dyDescent="0.3">
      <c r="A6" s="3"/>
      <c r="B6" s="3"/>
      <c r="C6" s="3"/>
      <c r="D6" s="3"/>
      <c r="E6" s="10"/>
      <c r="F6" s="11" t="s">
        <v>0</v>
      </c>
      <c r="G6" s="11" t="s">
        <v>1</v>
      </c>
      <c r="H6" s="11" t="s">
        <v>2</v>
      </c>
      <c r="I6" s="11" t="s">
        <v>12</v>
      </c>
      <c r="J6" s="3"/>
    </row>
    <row r="7" spans="1:10" ht="26.25" customHeight="1" thickBot="1" x14ac:dyDescent="0.25">
      <c r="A7" s="3"/>
      <c r="B7" s="12" t="s">
        <v>8</v>
      </c>
      <c r="C7" s="12"/>
      <c r="D7" s="3"/>
      <c r="E7" s="16" t="s">
        <v>14</v>
      </c>
      <c r="F7" s="19">
        <v>220</v>
      </c>
      <c r="G7" s="19">
        <v>210</v>
      </c>
      <c r="H7" s="19">
        <v>240</v>
      </c>
      <c r="I7" s="19">
        <v>280</v>
      </c>
      <c r="J7" s="3"/>
    </row>
    <row r="8" spans="1:10" ht="26.25" customHeight="1" thickBot="1" x14ac:dyDescent="0.25">
      <c r="A8" s="3"/>
      <c r="B8" s="12"/>
      <c r="C8" s="12"/>
      <c r="D8" s="3"/>
      <c r="E8" s="16" t="s">
        <v>15</v>
      </c>
      <c r="F8" s="17">
        <f>(((B5/2)^2*3.14)-((B5/2-C5)^2*3.14))*0.15</f>
        <v>64.333889999999954</v>
      </c>
      <c r="G8" s="17">
        <f>(((B5/2)^2*3.14)-((B5/2-C5)^2*3.14))*0.1</f>
        <v>42.889259999999972</v>
      </c>
      <c r="H8" s="17">
        <f>(((B5/2)^2*3.14)-((B5/2-C5)^2*3.14))*0.1</f>
        <v>42.889259999999972</v>
      </c>
      <c r="I8" s="17">
        <f>(((B5/2)^2*3.14)-((B5/2-C5)^2*3.14))*0.08</f>
        <v>34.311407999999972</v>
      </c>
      <c r="J8" s="3"/>
    </row>
    <row r="9" spans="1:10" ht="26.25" customHeight="1" thickBot="1" x14ac:dyDescent="0.25">
      <c r="A9" s="3"/>
      <c r="B9" s="12"/>
      <c r="C9" s="12"/>
      <c r="D9" s="3"/>
      <c r="E9" s="16" t="s">
        <v>16</v>
      </c>
      <c r="F9" s="20">
        <f>IF(AND((C5&lt;=4.5)),0.5,IF(AND((C5&gt;4.5),(C5&lt;=7)),1,IF(AND((C5&gt;7),(C5&lt;=12)),1.5,IF(AND((C5&gt;12),(C5&lt;=19)),2,IF(AND((C5&gt;19),(C5&lt;=26)),2.5,IF(AND((C5&gt;26),(C5&lt;=37)),3,IF(AND((C5&gt;37),(C5&lt;=50)),3.5,"4")))))))</f>
        <v>0.5</v>
      </c>
      <c r="G9" s="20">
        <f>IF(AND((C5&lt;=4.5)),0.5,IF(AND((C5&gt;4.5),(C5&lt;=7)),0.5,IF(AND((C5&gt;7),(C5&lt;=12)),1,IF(AND((C5&gt;12),(C5&lt;=19)),1,IF(AND((C5&gt;19),(C5&lt;=26)),1.5,IF(AND((C5&gt;26),(C5&lt;=37)),2,IF(AND((C5&gt;37)),2.5,"-")))))))</f>
        <v>0.5</v>
      </c>
      <c r="H9" s="20">
        <f>IF(AND((C5&lt;=3.5)),0.5,IF(AND((C5&gt;3.5),(C5&lt;=5.5)),0.5,IF(AND((C5&gt;5.5),(C5&lt;=10)),0.11*C5-0.11,IF(AND((C5&gt;10),(C5&lt;=15)),0.06*C5+0.4,IF(AND((C5&gt;15),(C5&lt;=20)),0.08*C5+0.1,IF(AND((C5&gt;20),(C5&lt;=25)),0.06*C5+0.5,IF(AND((C5&gt;25)),"-")))))))</f>
        <v>0.5</v>
      </c>
      <c r="I9" s="20">
        <f>IF(AND((C5&lt;=1.8)),"FEL",IF(AND((C5&gt;1.9),(C5&lt;=3)),0.5,IF(AND((C5&gt;3),(C5&lt;=5.3)),0.5,IF(AND((C5&gt;5.3),(C5&lt;=7.7)),1,"FEL"))))</f>
        <v>0.5</v>
      </c>
      <c r="J9" s="3"/>
    </row>
    <row r="10" spans="1:10" ht="26.25" customHeight="1" thickBot="1" x14ac:dyDescent="0.25">
      <c r="A10" s="3"/>
      <c r="B10" s="12"/>
      <c r="C10" s="12"/>
      <c r="D10" s="3"/>
      <c r="E10" s="16" t="s">
        <v>17</v>
      </c>
      <c r="F10" s="17">
        <f>(((B5/2)^2*3.14)-((B5/2-C5)^2*3.14))*0.01</f>
        <v>4.2889259999999965</v>
      </c>
      <c r="G10" s="17">
        <f>(((B5/2)^2*3.14)-((B5/2-C5)^2*3.14))*0.01</f>
        <v>4.2889259999999965</v>
      </c>
      <c r="H10" s="17">
        <f>(((B5/2)^2*3.14)-((B5/2-C5)^2*3.14))*0.01</f>
        <v>4.2889259999999965</v>
      </c>
      <c r="I10" s="17">
        <f>(((B5/2)^2*3.14)-((B5/2-C5)^2*3.14))*0.008</f>
        <v>3.4311407999999974</v>
      </c>
      <c r="J10" s="3"/>
    </row>
    <row r="11" spans="1:10" ht="26.25" customHeight="1" thickBot="1" x14ac:dyDescent="0.25">
      <c r="A11" s="3"/>
      <c r="B11" s="12"/>
      <c r="C11" s="12"/>
      <c r="D11" s="3"/>
      <c r="E11" s="16" t="s">
        <v>18</v>
      </c>
      <c r="F11" s="18">
        <f>C5*10</f>
        <v>29</v>
      </c>
      <c r="G11" s="18">
        <f>IF(AND((C5&lt;=4.5)),30*C5,IF(AND((C5&gt;4.5),(C5&lt;=7)),C5*16+63,IF(AND((C5&gt;7),(C5&lt;=12)),C5*14+77,IF(AND((C5&gt;12),(C5&lt;=19)),C5*12.14+99.29,IF(AND((C5&gt;19),(C5&lt;=26)),C5*10+140,IF(AND((C5&gt;26),(C5&lt;=37)),C5*7.73+199.09,IF(AND((C5&gt;37)),C5*5.77+271.54,"-")))))))</f>
        <v>87</v>
      </c>
      <c r="H11" s="18">
        <f>10*C5+40</f>
        <v>69</v>
      </c>
      <c r="I11" s="18">
        <f>IF(AND((C5&lt;=1.8)),"FEL",IF(AND((C5&gt;1.9),(C5&lt;=3)),11.9*C5,IF(AND((C5&gt;3),(C5&lt;=5.3)),6.5*C5,IF(AND((C5&gt;5.3),(C5&lt;=7.7)),4.2*C5,"FEL"))))</f>
        <v>34.51</v>
      </c>
      <c r="J11" s="3"/>
    </row>
    <row r="12" spans="1:10" ht="26.25" customHeight="1" thickBot="1" x14ac:dyDescent="0.25">
      <c r="A12" s="3"/>
      <c r="B12" s="12"/>
      <c r="C12" s="12"/>
      <c r="D12" s="3"/>
      <c r="E12" s="16" t="s">
        <v>19</v>
      </c>
      <c r="F12" s="18">
        <f>IF(AND((C5&lt;=4.5)),1.11*C5,IF(AND((C5&gt;4.5),(C5&lt;=7)),C5*0.4+3.2,IF(AND((C5&gt;7),(C5&lt;=12)),C5*0.4+3.2,IF(AND((C5&gt;12),(C5&lt;=26)),C5*0.29+4.57,IF(AND((C5&gt;26),(C5&lt;=37)),C5*0.36+2.55,IF(AND((C5&gt;37),(C5&lt;=50)),C5*0.31+4.62,IF(AND((C5&gt;50)),C5*0.25+7.5,"-")))))))</f>
        <v>3.2190000000000003</v>
      </c>
      <c r="G12" s="18">
        <f>IF(AND((C5&lt;=4.5)),1.11*C5,IF(AND((C5&gt;4.5),(C5&lt;=7)),C5*0.4+3.2,IF(AND((C5&gt;7),(C5&lt;=12)),C5*0.2+4.6,IF(AND((C5&gt;12),(C5&lt;=19)),C5*0.29+3.57,IF(AND((C5&gt;19),(C5&lt;=26)),C5*0.29+3.57,IF(AND((C5&gt;26),(C5&lt;=37)),C5*0.27+3.91,IF(AND((C5&gt;37)),C5*0.23+5.46,"-")))))))</f>
        <v>3.2190000000000003</v>
      </c>
      <c r="H12" s="18">
        <f>IF(AND((C5&lt;=3.5)),3,IF(AND((C5&gt;3.5),(C5&lt;=5.5)),3,IF(AND((C5&gt;5.5),(C5&lt;=10)),4,IF(AND((C5&gt;10),(C5&lt;=15)),4,IF(AND((C5&gt;15),(C5&lt;=20)),5,IF(AND((C5&gt;20),(C5&lt;=25)),5,IF(AND((C5&gt;25)),"-")))))))</f>
        <v>3</v>
      </c>
      <c r="I12" s="18">
        <v>4</v>
      </c>
      <c r="J12" s="3"/>
    </row>
    <row r="13" spans="1:10" ht="26.25" customHeight="1" thickBot="1" x14ac:dyDescent="0.25">
      <c r="A13" s="3"/>
      <c r="B13" s="7"/>
      <c r="C13" s="7"/>
      <c r="D13" s="3"/>
      <c r="E13" s="16" t="s">
        <v>20</v>
      </c>
      <c r="F13" s="18">
        <f>IF(AND((C5&lt;=4.5)),1.11*C5,IF(AND((C5&gt;4.5),(C5&lt;=7)),C5*0.4+3.2,IF(AND((C5&gt;7),(C5&lt;=12)),C5*0.4+3.2,IF(AND((C5&gt;12),(C5&lt;=26)),C5*0.43+2.86,IF(AND((C5&gt;26),(C5&lt;=37)),C5*0.45+2.18,IF(AND((C5&gt;37),(C5&lt;=50)),C5*0.46+1.92,IF(AND((C5&gt;50)),C5*0.5,"-")))))))</f>
        <v>3.2190000000000003</v>
      </c>
      <c r="G13" s="18">
        <f>IF(AND((C5&lt;=4.5)),1.33*C5,IF(AND((C5&gt;4.5),(C5&lt;=7)),C5*0.4+4.2,IF(AND((C5&gt;7),(C5&lt;=12)),C5*0.8+1.4,IF(AND((C5&gt;12),(C5&lt;=19)),C5*0.86+0.71,IF(AND((C5&gt;19),(C5&lt;=26)),C5*0.71+3.43,IF(AND((C5&gt;26),(C5&lt;=37)),C5*0.91-1.64,IF(AND((C5&gt;37)),C5*0.85+0.69,"-")))))))</f>
        <v>3.8570000000000002</v>
      </c>
      <c r="H13" s="18">
        <f>IF(AND((C5&lt;=3.5)),0.63*C5+1.81,IF(AND((C5&gt;3.5),(C5&lt;=5.5)),0.5*C5+2.25,IF(AND((C5&gt;5.5),(C5&lt;=10)),0.44*C5+2.56,IF(AND((C5&gt;10),(C5&lt;=15)),0.4*C5+3,IF(AND((C5&gt;15),(C5&lt;=20)),0.4*C5+3,IF(AND((C5&gt;20),(C5&lt;=25)),0.4*C5+3,IF(AND((C5&gt;25)),"-")))))))</f>
        <v>3.637</v>
      </c>
      <c r="I13" s="18">
        <v>5</v>
      </c>
      <c r="J13" s="3"/>
    </row>
    <row r="14" spans="1:10" ht="26.25" customHeight="1" thickBot="1" x14ac:dyDescent="0.25">
      <c r="A14" s="3"/>
      <c r="B14" s="7"/>
      <c r="C14" s="7"/>
      <c r="D14" s="3"/>
      <c r="E14" s="16" t="s">
        <v>15</v>
      </c>
      <c r="F14" s="17">
        <f>F8</f>
        <v>64.333889999999954</v>
      </c>
      <c r="G14" s="17">
        <f>G8</f>
        <v>42.889259999999972</v>
      </c>
      <c r="H14" s="17">
        <f>H8</f>
        <v>42.889259999999972</v>
      </c>
      <c r="I14" s="17">
        <f>I8</f>
        <v>34.311407999999972</v>
      </c>
      <c r="J14" s="3"/>
    </row>
    <row r="15" spans="1:10" ht="26.25" customHeight="1" thickBot="1" x14ac:dyDescent="0.25">
      <c r="A15" s="3"/>
      <c r="B15" s="7"/>
      <c r="C15" s="7"/>
      <c r="D15" s="3"/>
      <c r="E15" s="16" t="s">
        <v>21</v>
      </c>
      <c r="F15" s="21">
        <f>IF(AND((C5&lt;=4.5)),1.33*C5,IF(AND((C5&gt;4.5),(C5&lt;=7)),C5*1.6-1.2,IF(AND((C5&gt;7),(C5&lt;=12)),C5*1.2+1.6,IF(AND((C5&gt;12),(C5&lt;=26)),C5*1.14+2.29,IF(AND((C5&gt;26),(C5&lt;=37)),C5*1.18+1.27,IF(AND((C5&gt;37),(C5&lt;=50)),C5*1.15+2.31,IF(AND((C5&gt;50)),C5+10,"-")))))))</f>
        <v>3.8570000000000002</v>
      </c>
      <c r="G15" s="21">
        <f>IF(AND((C5&lt;=4.5)),1.33*C5,IF(AND((C5&gt;4.5),(C5&lt;=7)),C5*2.4-4.8,IF(AND((C5&gt;7),(C5&lt;=12)),C5*1.6+0.8,IF(AND((C5&gt;12),(C5&lt;=19)),C5*1.43+2.86,IF(AND((C5&gt;19),(C5&lt;=26)),C5*1.43+2.86,IF(AND((C5&gt;26),(C5&lt;=37)),C5*1.36+4.55,IF(AND((C5&gt;37)),C5*1.15+12.31,"-")))))))</f>
        <v>3.8570000000000002</v>
      </c>
      <c r="H15" s="21">
        <f>IF(AND((C5&lt;=3.5)),0.63*C5+3.81,IF(AND((C5&gt;3.5),(C5&lt;=5.5)),1.25*C5+1.63,IF(AND((C5&gt;5.5),(C5&lt;=10)),1.22*C5+1.78,IF(AND((C5&gt;10),(C5&lt;=15)),C5+4,IF(AND((C5&gt;15),(C5&lt;=20)),1.2*C5+1,IF(AND((C5&gt;20),(C5&lt;=25)),1.4*C5-3,IF(AND((C5&gt;25)),"-")))))))</f>
        <v>5.6370000000000005</v>
      </c>
      <c r="I15" s="21">
        <f>IF(AND((C5&lt;=1.8)),"FEL",IF(AND((C5&gt;1.9),(C5&lt;=3)),1.6*C5,IF(AND((C5&gt;3),(C5&lt;=5.3)),1.4*C5,IF(AND((C5&gt;5.3),(C5&lt;=7.7)),1.3*C5,"FEL"))))</f>
        <v>4.6399999999999997</v>
      </c>
      <c r="J15" s="3"/>
    </row>
    <row r="16" spans="1:10" x14ac:dyDescent="0.2">
      <c r="A16" s="3"/>
      <c r="B16" s="3"/>
      <c r="C16" s="3"/>
      <c r="D16" s="3"/>
      <c r="E16" s="4"/>
      <c r="F16" s="4"/>
      <c r="G16" s="4"/>
      <c r="H16" s="4"/>
      <c r="I16" s="4"/>
      <c r="J16" s="3"/>
    </row>
    <row r="17" spans="1:10" x14ac:dyDescent="0.2">
      <c r="A17" s="3"/>
      <c r="B17" s="3"/>
      <c r="C17" s="3"/>
      <c r="D17" s="3"/>
      <c r="E17" s="4"/>
      <c r="F17" s="3" t="s">
        <v>6</v>
      </c>
      <c r="G17" s="3"/>
      <c r="H17" s="3"/>
      <c r="I17" s="6"/>
      <c r="J17" s="3"/>
    </row>
    <row r="18" spans="1:10" x14ac:dyDescent="0.2">
      <c r="A18" s="3"/>
      <c r="B18" s="3"/>
      <c r="D18" s="3"/>
      <c r="E18" s="4"/>
      <c r="F18" s="3" t="s">
        <v>10</v>
      </c>
      <c r="G18" s="3"/>
      <c r="H18" s="3"/>
      <c r="I18" s="6"/>
      <c r="J18" s="3"/>
    </row>
    <row r="19" spans="1:10" x14ac:dyDescent="0.2">
      <c r="A19" s="3"/>
      <c r="B19" s="3"/>
      <c r="C19" s="8" t="s">
        <v>13</v>
      </c>
      <c r="D19" s="3"/>
      <c r="E19" s="4"/>
      <c r="F19" s="3"/>
      <c r="G19" s="3"/>
      <c r="H19" s="3"/>
      <c r="I19" s="6"/>
      <c r="J19" s="3"/>
    </row>
    <row r="20" spans="1:10" x14ac:dyDescent="0.2">
      <c r="A20" s="3"/>
      <c r="B20" s="3"/>
      <c r="C20" s="8" t="s">
        <v>11</v>
      </c>
      <c r="D20" s="3"/>
      <c r="E20" s="4"/>
      <c r="F20" s="3"/>
      <c r="G20" s="3"/>
      <c r="H20" s="3"/>
      <c r="I20" s="6"/>
      <c r="J20" s="3"/>
    </row>
    <row r="21" spans="1:10" x14ac:dyDescent="0.2">
      <c r="A21" s="3"/>
      <c r="B21" s="3"/>
      <c r="C21" s="3"/>
      <c r="D21" s="3"/>
      <c r="E21" s="4"/>
      <c r="F21" s="3"/>
      <c r="G21" s="3"/>
      <c r="H21" s="3"/>
      <c r="I21" s="3"/>
      <c r="J21" s="3"/>
    </row>
    <row r="22" spans="1:10" x14ac:dyDescent="0.2">
      <c r="A22" s="3"/>
      <c r="B22" s="3"/>
      <c r="C22" s="3"/>
      <c r="D22" s="3"/>
      <c r="E22" s="4"/>
      <c r="F22" s="3"/>
      <c r="G22" s="3"/>
      <c r="H22" s="3"/>
      <c r="I22" s="3"/>
      <c r="J22" s="3"/>
    </row>
    <row r="23" spans="1:10" x14ac:dyDescent="0.2">
      <c r="A23" s="3"/>
      <c r="B23" s="3"/>
      <c r="C23" s="3"/>
      <c r="D23" s="3"/>
      <c r="E23" s="4"/>
      <c r="F23" s="3"/>
      <c r="G23" s="3"/>
      <c r="H23" s="3"/>
      <c r="I23" s="3"/>
      <c r="J23" s="3"/>
    </row>
    <row r="24" spans="1:10" x14ac:dyDescent="0.2">
      <c r="A24" s="3"/>
      <c r="B24" s="15" t="s">
        <v>7</v>
      </c>
      <c r="C24" s="3"/>
      <c r="D24" s="3"/>
      <c r="E24" s="4"/>
      <c r="F24" s="3"/>
      <c r="G24" s="3"/>
      <c r="H24" s="3"/>
      <c r="I24" s="3"/>
      <c r="J24" s="3"/>
    </row>
    <row r="25" spans="1:10" x14ac:dyDescent="0.2">
      <c r="A25" s="3"/>
      <c r="B25" s="9"/>
      <c r="C25" s="9"/>
      <c r="D25" s="9"/>
      <c r="E25" s="4"/>
      <c r="F25" s="3"/>
      <c r="G25" s="3"/>
      <c r="H25" s="3"/>
      <c r="I25" s="3"/>
      <c r="J25" s="3"/>
    </row>
    <row r="26" spans="1:10" hidden="1" x14ac:dyDescent="0.2">
      <c r="A26" s="3"/>
      <c r="B26" s="9"/>
      <c r="C26" s="9"/>
      <c r="D26" s="9"/>
      <c r="E26" s="4"/>
      <c r="F26" s="3"/>
      <c r="G26" s="3"/>
      <c r="H26" s="3"/>
      <c r="I26" s="3"/>
      <c r="J26" s="3"/>
    </row>
    <row r="27" spans="1:10" hidden="1" x14ac:dyDescent="0.2">
      <c r="A27" s="3"/>
      <c r="B27" s="9"/>
      <c r="C27" s="9"/>
      <c r="D27" s="9"/>
      <c r="E27" s="4"/>
      <c r="F27" s="3"/>
      <c r="G27" s="3"/>
      <c r="H27" s="3"/>
      <c r="I27" s="3"/>
      <c r="J27" s="3"/>
    </row>
    <row r="28" spans="1:10" hidden="1" x14ac:dyDescent="0.2">
      <c r="A28" s="3"/>
      <c r="B28" s="3"/>
      <c r="C28" s="3"/>
      <c r="D28" s="3"/>
      <c r="E28" s="4"/>
      <c r="F28" s="3"/>
      <c r="G28" s="3"/>
      <c r="H28" s="3"/>
      <c r="I28" s="3"/>
      <c r="J28" s="3"/>
    </row>
    <row r="29" spans="1:10" hidden="1" x14ac:dyDescent="0.2">
      <c r="A29" s="3"/>
      <c r="B29" s="3"/>
      <c r="C29" s="3"/>
      <c r="D29" s="3"/>
      <c r="E29" s="4"/>
      <c r="F29" s="3"/>
      <c r="G29" s="3"/>
      <c r="H29" s="3"/>
      <c r="I29" s="3"/>
      <c r="J29" s="3"/>
    </row>
    <row r="30" spans="1:10" hidden="1" x14ac:dyDescent="0.2">
      <c r="A30" s="3"/>
      <c r="B30" s="3"/>
      <c r="C30" s="3"/>
      <c r="D30" s="3"/>
      <c r="E30" s="4"/>
      <c r="F30" s="3"/>
      <c r="G30" s="3"/>
      <c r="H30" s="3"/>
      <c r="I30" s="3"/>
      <c r="J30" s="3"/>
    </row>
    <row r="31" spans="1:10" hidden="1" x14ac:dyDescent="0.2">
      <c r="A31" s="3"/>
      <c r="B31" s="3"/>
      <c r="C31" s="3"/>
      <c r="D31" s="3"/>
      <c r="E31" s="4"/>
      <c r="F31" s="3"/>
      <c r="G31" s="3"/>
      <c r="H31" s="3"/>
      <c r="I31" s="3"/>
      <c r="J31" s="3"/>
    </row>
  </sheetData>
  <sheetProtection algorithmName="SHA-512" hashValue="rD6wF69DsUr7nyfIhn8vQjzu5W0TVQ9UEQgZiT5+VIceI1BsT+WWWEn+zKwMaCHZOLt4VOyLblqAZUMHR9f2XA==" saltValue="s4oURGIhOdcMLpprE/sF8g==" spinCount="100000" sheet="1" selectLockedCells="1"/>
  <protectedRanges>
    <protectedRange sqref="B5:C5" name="Område1"/>
  </protectedRanges>
  <mergeCells count="2">
    <mergeCell ref="B25:D27"/>
    <mergeCell ref="B7:C12"/>
  </mergeCells>
  <dataValidations count="2">
    <dataValidation allowBlank="1" showErrorMessage="1" promptTitle="Ytterdiameter" prompt="Ange rörets ytterdiameter här!" sqref="B5"/>
    <dataValidation allowBlank="1" showErrorMessage="1" promptTitle="Godstjocklek" prompt="Ange rörets godstjocklek här!_x000a_" sqref="C5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Svetsparametrar</vt:lpstr>
    </vt:vector>
  </TitlesOfParts>
  <Company>GPA Flow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keco</dc:creator>
  <cp:lastModifiedBy>Gustav Gesar</cp:lastModifiedBy>
  <cp:lastPrinted>2016-09-21T13:34:43Z</cp:lastPrinted>
  <dcterms:created xsi:type="dcterms:W3CDTF">2011-09-27T18:55:57Z</dcterms:created>
  <dcterms:modified xsi:type="dcterms:W3CDTF">2016-09-21T13:58:01Z</dcterms:modified>
</cp:coreProperties>
</file>